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PBARES2\vykresy_export\kadlecek\polyklinika\pd\2np\"/>
    </mc:Choice>
  </mc:AlternateContent>
  <bookViews>
    <workbookView xWindow="360" yWindow="270" windowWidth="18735" windowHeight="12210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Pol'!$A$1:$U$38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H52" i="1" l="1"/>
  <c r="H51" i="1"/>
  <c r="H50" i="1"/>
  <c r="H49" i="1"/>
  <c r="G52" i="1"/>
  <c r="G51" i="1"/>
  <c r="G50" i="1"/>
  <c r="G49" i="1"/>
  <c r="G39" i="1"/>
  <c r="F39" i="1"/>
  <c r="G28" i="12"/>
  <c r="AC28" i="12"/>
  <c r="AD28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0" i="12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5" i="12"/>
  <c r="G14" i="12" s="1"/>
  <c r="I15" i="12"/>
  <c r="K15" i="12"/>
  <c r="K14" i="12" s="1"/>
  <c r="O15" i="12"/>
  <c r="O14" i="12" s="1"/>
  <c r="Q15" i="12"/>
  <c r="U15" i="12"/>
  <c r="U14" i="12" s="1"/>
  <c r="G16" i="12"/>
  <c r="I16" i="12"/>
  <c r="I14" i="12" s="1"/>
  <c r="K16" i="12"/>
  <c r="M16" i="12"/>
  <c r="O16" i="12"/>
  <c r="Q16" i="12"/>
  <c r="Q14" i="12" s="1"/>
  <c r="U16" i="12"/>
  <c r="G17" i="12"/>
  <c r="M17" i="12" s="1"/>
  <c r="I17" i="12"/>
  <c r="K17" i="12"/>
  <c r="O17" i="12"/>
  <c r="Q17" i="12"/>
  <c r="U17" i="12"/>
  <c r="G19" i="12"/>
  <c r="G18" i="12" s="1"/>
  <c r="I19" i="12"/>
  <c r="K19" i="12"/>
  <c r="K18" i="12" s="1"/>
  <c r="O19" i="12"/>
  <c r="O18" i="12" s="1"/>
  <c r="Q19" i="12"/>
  <c r="U19" i="12"/>
  <c r="U18" i="12" s="1"/>
  <c r="G20" i="12"/>
  <c r="I20" i="12"/>
  <c r="I18" i="12" s="1"/>
  <c r="K20" i="12"/>
  <c r="M20" i="12"/>
  <c r="O20" i="12"/>
  <c r="Q20" i="12"/>
  <c r="Q18" i="12" s="1"/>
  <c r="U20" i="12"/>
  <c r="G21" i="12"/>
  <c r="M21" i="12" s="1"/>
  <c r="I21" i="12"/>
  <c r="K21" i="12"/>
  <c r="O21" i="12"/>
  <c r="Q21" i="12"/>
  <c r="U21" i="12"/>
  <c r="G22" i="12"/>
  <c r="I22" i="12"/>
  <c r="K22" i="12"/>
  <c r="M22" i="12"/>
  <c r="O22" i="12"/>
  <c r="Q22" i="12"/>
  <c r="U22" i="12"/>
  <c r="G23" i="12"/>
  <c r="M23" i="12" s="1"/>
  <c r="I23" i="12"/>
  <c r="K23" i="12"/>
  <c r="O23" i="12"/>
  <c r="Q23" i="12"/>
  <c r="U23" i="12"/>
  <c r="G25" i="12"/>
  <c r="G24" i="12" s="1"/>
  <c r="I25" i="12"/>
  <c r="K25" i="12"/>
  <c r="K24" i="12" s="1"/>
  <c r="O25" i="12"/>
  <c r="O24" i="12" s="1"/>
  <c r="Q25" i="12"/>
  <c r="U25" i="12"/>
  <c r="U24" i="12" s="1"/>
  <c r="G26" i="12"/>
  <c r="I26" i="12"/>
  <c r="I24" i="12" s="1"/>
  <c r="K26" i="12"/>
  <c r="M26" i="12"/>
  <c r="O26" i="12"/>
  <c r="Q26" i="12"/>
  <c r="Q24" i="12" s="1"/>
  <c r="U26" i="12"/>
  <c r="I20" i="1"/>
  <c r="G20" i="1"/>
  <c r="E20" i="1"/>
  <c r="I19" i="1"/>
  <c r="G19" i="1"/>
  <c r="E19" i="1"/>
  <c r="I18" i="1"/>
  <c r="G18" i="1"/>
  <c r="E18" i="1"/>
  <c r="I17" i="1"/>
  <c r="G17" i="1"/>
  <c r="E17" i="1"/>
  <c r="I16" i="1"/>
  <c r="I21" i="1" s="1"/>
  <c r="G16" i="1"/>
  <c r="E16" i="1"/>
  <c r="G53" i="1"/>
  <c r="H53" i="1"/>
  <c r="I53" i="1"/>
  <c r="AZ43" i="1"/>
  <c r="G27" i="1"/>
  <c r="F40" i="1"/>
  <c r="G28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E21" i="1" l="1"/>
  <c r="G23" i="1"/>
  <c r="M25" i="12"/>
  <c r="M24" i="12" s="1"/>
  <c r="M19" i="12"/>
  <c r="M18" i="12" s="1"/>
  <c r="M15" i="12"/>
  <c r="M14" i="12" s="1"/>
  <c r="M9" i="12"/>
  <c r="M8" i="12" s="1"/>
  <c r="G21" i="1"/>
  <c r="I39" i="1"/>
  <c r="I40" i="1" s="1"/>
  <c r="J39" i="1" s="1"/>
  <c r="J40" i="1" s="1"/>
  <c r="G24" i="1" l="1"/>
  <c r="G29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<sst xmlns="http://schemas.openxmlformats.org/spreadsheetml/2006/main" count="213" uniqueCount="136">
  <si>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</si>
  <si>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</si>
  <si>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</si>
  <si>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</si>
  <si>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</si>
  <si>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</si>
  <si>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</si>
  <si>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</si>
  <si>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</si>
  <si>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</si>
  <si>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</si>
  <si>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</si>
  <si>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</si>
  <si>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</si>
  <si>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</si>
  <si>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</si>
  <si>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</si>
  <si>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</si>
  <si>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</si>
  <si>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</si>
  <si>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</si>
  <si>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</si>
  <si>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</si>
  <si>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</si>
  <si>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</si>
  <si>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</si>
  <si>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</si>
  <si>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</si>
  <si>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</si>
  <si>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</si>
  <si>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</si>
  <si>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</si>
  <si>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</si>
  <si>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</si>
  <si>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</si>
  <si>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</si>
  <si>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</si>
  <si>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</si>
  <si>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</si>
  <si>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</si>
  <si>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</si>
  <si>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</si>
  <si>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</si>
  <si>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</si>
  <si>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</si>
  <si>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POLIKLINIKA KOLÍN - VEŘEJNÉ WC</t>
  </si>
  <si>
    <t>MĚSTOK KOLÍN</t>
  </si>
  <si>
    <t>KARLOVO NÁMĚSTÍ</t>
  </si>
  <si>
    <t>KOLÍN  I</t>
  </si>
  <si>
    <t>280 12</t>
  </si>
  <si>
    <t>Petr Bareš</t>
  </si>
  <si>
    <t>Krakovany  116</t>
  </si>
  <si>
    <t xml:space="preserve">Krakovany  </t>
  </si>
  <si>
    <t>28127</t>
  </si>
  <si>
    <t>61885312</t>
  </si>
  <si>
    <t>Celkem za stavbu</t>
  </si>
  <si>
    <t>CZK</t>
  </si>
  <si>
    <t xml:space="preserve">Popis rozpočtu:  - </t>
  </si>
  <si>
    <t>UT 2NP</t>
  </si>
  <si>
    <t>Rekapitulace dílů</t>
  </si>
  <si>
    <t>Typ dílu</t>
  </si>
  <si>
    <t>733</t>
  </si>
  <si>
    <t>Rozvod potrubí</t>
  </si>
  <si>
    <t>734</t>
  </si>
  <si>
    <t>Armatury</t>
  </si>
  <si>
    <t>735</t>
  </si>
  <si>
    <t>Otopná tělesa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</si>
  <si>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</si>
  <si>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</si>
  <si>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</si>
  <si>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</si>
  <si>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</si>
  <si>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</si>
  <si>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</si>
  <si>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</si>
  <si>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</si>
  <si>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</si>
  <si>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</si>
  <si>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</si>
  <si>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</si>
  <si>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</si>
  <si>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</si>
  <si>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</si>
  <si>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</si>
  <si>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</si>
  <si>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</si>
  <si>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</si>
  <si>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</si>
  <si>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</si>
  <si>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</si>
  <si>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</si>
  <si>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</si>
  <si>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</si>
  <si>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</si>
  <si>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</si>
  <si>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</si>
  <si>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</si>
  <si>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</si>
  <si>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733110806R00</t>
  </si>
  <si>
    <t>Demontáž potrubí ocelového závitového do DN 15-32</t>
  </si>
  <si>
    <t>m</t>
  </si>
  <si>
    <t>POL1_0</t>
  </si>
  <si>
    <t>733191913R00</t>
  </si>
  <si>
    <t>Zaslepení potrubí zkováním a zavařením DN 15</t>
  </si>
  <si>
    <t>kus</t>
  </si>
  <si>
    <t>733191923R00</t>
  </si>
  <si>
    <t>Navaření odbočky na potrubí,DN odbočky 15</t>
  </si>
  <si>
    <t>733111103R00</t>
  </si>
  <si>
    <t>Potrubí závitové bezešvé běžné nízkotlaké DN 15</t>
  </si>
  <si>
    <t>733190108R00</t>
  </si>
  <si>
    <t>Tlaková zkouška potrubí  DN 50</t>
  </si>
  <si>
    <t>734200822R00</t>
  </si>
  <si>
    <t>Demontáž armatur se 2závity do G 1</t>
  </si>
  <si>
    <t>734226212RT2</t>
  </si>
  <si>
    <t>Ventil term.přímý, DN 15, s termostatickou hlavicí Heimeier K</t>
  </si>
  <si>
    <t>734266112R00</t>
  </si>
  <si>
    <t>Šroubení reg.radiátorové  DN 15</t>
  </si>
  <si>
    <t>735111810R00</t>
  </si>
  <si>
    <t>Demontáž těles otopných litinových článkových</t>
  </si>
  <si>
    <t>m2</t>
  </si>
  <si>
    <t>735494811R00</t>
  </si>
  <si>
    <t>Vypuštění vody z otopných těles</t>
  </si>
  <si>
    <t>735192911R00</t>
  </si>
  <si>
    <t>Zpětná montáž otop.těles článků litinových</t>
  </si>
  <si>
    <t>735191910R00</t>
  </si>
  <si>
    <t>Napuštění vody do otopného systému - bez kotle</t>
  </si>
  <si>
    <t>735191904R00</t>
  </si>
  <si>
    <t>Propláchnutí otopných těles litinových</t>
  </si>
  <si>
    <t>783424140R00</t>
  </si>
  <si>
    <t>Nátěr syntetický potrubí do DN 50 mm  Z + 2x</t>
  </si>
  <si>
    <t>783324140R00</t>
  </si>
  <si>
    <t>Nátěr syntetický litin. radiátorů Z +1x + 1x email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</si>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</sst>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0" fillId="0" borderId="0" xfId="0" applyNumberForma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2" fontId="17" fillId="0" borderId="33" xfId="0" applyNumberFormat="1" applyFont="1" applyBorder="1" applyAlignment="1">
      <alignment vertical="top" shrinkToFit="1"/>
    </xf>
    <xf numFmtId="172" fontId="0" fillId="3" borderId="39" xfId="0" applyNumberFormat="1" applyFill="1" applyBorder="1" applyAlignment="1">
      <alignment vertical="top" shrinkToFit="1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2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8" xfId="0" applyFont="1" applyBorder="1" applyAlignment="1">
      <alignment vertical="top" shrinkToFit="1"/>
    </xf>
    <xf numFmtId="172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0" fontId="17" fillId="0" borderId="39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56"/>
  <sheetViews>
    <sheetView showGridLines="0" topLeftCell="B22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86" t="s">
        <v>42</v>
      </c>
      <c r="C1" s="87"/>
      <c r="D1" s="87"/>
      <c r="E1" s="87"/>
      <c r="F1" s="87"/>
      <c r="G1" s="87"/>
      <c r="H1" s="87"/>
      <c r="I1" s="87"/>
      <c r="J1" s="88"/>
    </row>
    <row r="2" spans="1:15" ht="23.25" customHeight="1" x14ac:dyDescent="0.2">
      <c r="A2" s="4"/>
      <c r="B2" s="106" t="s">
        <v>40</v>
      </c>
      <c r="C2" s="107"/>
      <c r="D2" s="108"/>
      <c r="E2" s="108" t="s">
        <v>45</v>
      </c>
      <c r="F2" s="109"/>
      <c r="G2" s="110"/>
      <c r="H2" s="109"/>
      <c r="I2" s="110"/>
      <c r="J2" s="111"/>
      <c r="O2" s="2"/>
    </row>
    <row r="3" spans="1:15" ht="23.25" hidden="1" customHeight="1" x14ac:dyDescent="0.2">
      <c r="A3" s="4"/>
      <c r="B3" s="112" t="s">
        <v>43</v>
      </c>
      <c r="C3" s="107"/>
      <c r="D3" s="113"/>
      <c r="E3" s="113"/>
      <c r="F3" s="114"/>
      <c r="G3" s="114"/>
      <c r="H3" s="107"/>
      <c r="I3" s="115"/>
      <c r="J3" s="116"/>
    </row>
    <row r="4" spans="1:15" ht="23.25" hidden="1" customHeight="1" x14ac:dyDescent="0.2">
      <c r="A4" s="4"/>
      <c r="B4" s="117" t="s">
        <v>44</v>
      </c>
      <c r="C4" s="118"/>
      <c r="D4" s="119"/>
      <c r="E4" s="119"/>
      <c r="F4" s="120"/>
      <c r="G4" s="121"/>
      <c r="H4" s="120"/>
      <c r="I4" s="121"/>
      <c r="J4" s="122"/>
    </row>
    <row r="5" spans="1:15" ht="24" customHeight="1" x14ac:dyDescent="0.2">
      <c r="A5" s="4"/>
      <c r="B5" s="47" t="s">
        <v>21</v>
      </c>
      <c r="C5" s="5"/>
      <c r="D5" s="123" t="s">
        <v>46</v>
      </c>
      <c r="E5" s="26"/>
      <c r="F5" s="26"/>
      <c r="G5" s="26"/>
      <c r="H5" s="28" t="s">
        <v>33</v>
      </c>
      <c r="I5" s="123"/>
      <c r="J5" s="11"/>
    </row>
    <row r="6" spans="1:15" ht="15.75" customHeight="1" x14ac:dyDescent="0.2">
      <c r="A6" s="4"/>
      <c r="B6" s="41"/>
      <c r="C6" s="26"/>
      <c r="D6" s="123" t="s">
        <v>47</v>
      </c>
      <c r="E6" s="26"/>
      <c r="F6" s="26"/>
      <c r="G6" s="26"/>
      <c r="H6" s="28" t="s">
        <v>34</v>
      </c>
      <c r="I6" s="123"/>
      <c r="J6" s="11"/>
    </row>
    <row r="7" spans="1:15" ht="15.75" customHeight="1" x14ac:dyDescent="0.2">
      <c r="A7" s="4"/>
      <c r="B7" s="42"/>
      <c r="C7" s="124" t="s">
        <v>49</v>
      </c>
      <c r="D7" s="105" t="s">
        <v>48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5" t="s">
        <v>50</v>
      </c>
      <c r="E11" s="125"/>
      <c r="F11" s="125"/>
      <c r="G11" s="125"/>
      <c r="H11" s="28" t="s">
        <v>33</v>
      </c>
      <c r="I11" s="129" t="s">
        <v>54</v>
      </c>
      <c r="J11" s="11"/>
    </row>
    <row r="12" spans="1:15" ht="15.75" customHeight="1" x14ac:dyDescent="0.2">
      <c r="A12" s="4"/>
      <c r="B12" s="41"/>
      <c r="C12" s="26"/>
      <c r="D12" s="126" t="s">
        <v>51</v>
      </c>
      <c r="E12" s="126"/>
      <c r="F12" s="126"/>
      <c r="G12" s="126"/>
      <c r="H12" s="28" t="s">
        <v>34</v>
      </c>
      <c r="I12" s="129"/>
      <c r="J12" s="11"/>
    </row>
    <row r="13" spans="1:15" ht="15.75" customHeight="1" x14ac:dyDescent="0.2">
      <c r="A13" s="4"/>
      <c r="B13" s="42"/>
      <c r="C13" s="128" t="s">
        <v>53</v>
      </c>
      <c r="D13" s="127" t="s">
        <v>52</v>
      </c>
      <c r="E13" s="127"/>
      <c r="F13" s="127"/>
      <c r="G13" s="12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1" t="s">
        <v>29</v>
      </c>
      <c r="F15" s="81"/>
      <c r="G15" s="82" t="s">
        <v>30</v>
      </c>
      <c r="H15" s="82"/>
      <c r="I15" s="82" t="s">
        <v>28</v>
      </c>
      <c r="J15" s="83"/>
    </row>
    <row r="16" spans="1:15" ht="23.25" customHeight="1" x14ac:dyDescent="0.2">
      <c r="A16" s="196" t="s">
        <v>23</v>
      </c>
      <c r="B16" s="197" t="s">
        <v>23</v>
      </c>
      <c r="C16" s="58"/>
      <c r="D16" s="59"/>
      <c r="E16" s="84">
        <f>SUMIF(F49:F52,A16,G49:G52)+SUMIF(F49:F52,"PSU",G49:G52)</f>
        <v>0</v>
      </c>
      <c r="F16" s="85"/>
      <c r="G16" s="84">
        <f>SUMIF(F49:F52,A16,H49:H52)+SUMIF(F49:F52,"PSU",H49:H52)</f>
        <v>0</v>
      </c>
      <c r="H16" s="85"/>
      <c r="I16" s="84">
        <f>SUMIF(F49:F52,A16,I49:I52)+SUMIF(F49:F52,"PSU",I49:I52)</f>
        <v>0</v>
      </c>
      <c r="J16" s="94"/>
    </row>
    <row r="17" spans="1:10" ht="23.25" customHeight="1" x14ac:dyDescent="0.2">
      <c r="A17" s="196" t="s">
        <v>24</v>
      </c>
      <c r="B17" s="197" t="s">
        <v>24</v>
      </c>
      <c r="C17" s="58"/>
      <c r="D17" s="59"/>
      <c r="E17" s="84">
        <f>SUMIF(F49:F52,A17,G49:G52)</f>
        <v>0</v>
      </c>
      <c r="F17" s="85"/>
      <c r="G17" s="84">
        <f>SUMIF(F49:F52,A17,H49:H52)</f>
        <v>0</v>
      </c>
      <c r="H17" s="85"/>
      <c r="I17" s="84">
        <f>SUMIF(F49:F52,A17,I49:I52)</f>
        <v>0</v>
      </c>
      <c r="J17" s="94"/>
    </row>
    <row r="18" spans="1:10" ht="23.25" customHeight="1" x14ac:dyDescent="0.2">
      <c r="A18" s="196" t="s">
        <v>25</v>
      </c>
      <c r="B18" s="197" t="s">
        <v>25</v>
      </c>
      <c r="C18" s="58"/>
      <c r="D18" s="59"/>
      <c r="E18" s="84">
        <f>SUMIF(F49:F52,A18,G49:G52)</f>
        <v>0</v>
      </c>
      <c r="F18" s="85"/>
      <c r="G18" s="84">
        <f>SUMIF(F49:F52,A18,H49:H52)</f>
        <v>0</v>
      </c>
      <c r="H18" s="85"/>
      <c r="I18" s="84">
        <f>SUMIF(F49:F52,A18,I49:I52)</f>
        <v>0</v>
      </c>
      <c r="J18" s="94"/>
    </row>
    <row r="19" spans="1:10" ht="23.25" customHeight="1" x14ac:dyDescent="0.2">
      <c r="A19" s="196" t="s">
        <v>69</v>
      </c>
      <c r="B19" s="197" t="s">
        <v>26</v>
      </c>
      <c r="C19" s="58"/>
      <c r="D19" s="59"/>
      <c r="E19" s="84">
        <f>SUMIF(F49:F52,A19,G49:G52)</f>
        <v>0</v>
      </c>
      <c r="F19" s="85"/>
      <c r="G19" s="84">
        <f>SUMIF(F49:F52,A19,H49:H52)</f>
        <v>0</v>
      </c>
      <c r="H19" s="85"/>
      <c r="I19" s="84">
        <f>SUMIF(F49:F52,A19,I49:I52)</f>
        <v>0</v>
      </c>
      <c r="J19" s="94"/>
    </row>
    <row r="20" spans="1:10" ht="23.25" customHeight="1" x14ac:dyDescent="0.2">
      <c r="A20" s="196" t="s">
        <v>70</v>
      </c>
      <c r="B20" s="197" t="s">
        <v>27</v>
      </c>
      <c r="C20" s="58"/>
      <c r="D20" s="59"/>
      <c r="E20" s="84">
        <f>SUMIF(F49:F52,A20,G49:G52)</f>
        <v>0</v>
      </c>
      <c r="F20" s="85"/>
      <c r="G20" s="84">
        <f>SUMIF(F49:F52,A20,H49:H52)</f>
        <v>0</v>
      </c>
      <c r="H20" s="85"/>
      <c r="I20" s="84">
        <f>SUMIF(F49:F52,A20,I49:I52)</f>
        <v>0</v>
      </c>
      <c r="J20" s="94"/>
    </row>
    <row r="21" spans="1:10" ht="23.25" customHeight="1" x14ac:dyDescent="0.2">
      <c r="A21" s="4"/>
      <c r="B21" s="74" t="s">
        <v>28</v>
      </c>
      <c r="C21" s="75"/>
      <c r="D21" s="76"/>
      <c r="E21" s="95">
        <f>SUM(E16:F20)</f>
        <v>0</v>
      </c>
      <c r="F21" s="96"/>
      <c r="G21" s="95">
        <f>SUM(G16:H20)</f>
        <v>0</v>
      </c>
      <c r="H21" s="96"/>
      <c r="I21" s="95">
        <f>SUM(I16:J20)</f>
        <v>0</v>
      </c>
      <c r="J21" s="100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2">
        <f>ZakladDPHSniVypocet</f>
        <v>0</v>
      </c>
      <c r="H23" s="93"/>
      <c r="I23" s="93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8">
        <f>ZakladDPHSni*SazbaDPH1/100</f>
        <v>0</v>
      </c>
      <c r="H24" s="99"/>
      <c r="I24" s="99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2">
        <f>ZakladDPHZaklVypocet</f>
        <v>0</v>
      </c>
      <c r="H25" s="93"/>
      <c r="I25" s="93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9">
        <f>ZakladDPHZakl*SazbaDPH2/100</f>
        <v>0</v>
      </c>
      <c r="H26" s="90"/>
      <c r="I26" s="90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1">
        <f>0</f>
        <v>0</v>
      </c>
      <c r="H27" s="91"/>
      <c r="I27" s="91"/>
      <c r="J27" s="63" t="str">
        <f t="shared" si="0"/>
        <v>CZK</v>
      </c>
    </row>
    <row r="28" spans="1:10" ht="27.75" hidden="1" customHeight="1" thickBot="1" x14ac:dyDescent="0.25">
      <c r="A28" s="4"/>
      <c r="B28" s="153" t="s">
        <v>22</v>
      </c>
      <c r="C28" s="154"/>
      <c r="D28" s="154"/>
      <c r="E28" s="155"/>
      <c r="F28" s="156"/>
      <c r="G28" s="157">
        <f>ZakladDPHSniVypocet+ZakladDPHZaklVypocet</f>
        <v>0</v>
      </c>
      <c r="H28" s="157"/>
      <c r="I28" s="157"/>
      <c r="J28" s="158" t="str">
        <f t="shared" si="0"/>
        <v>CZK</v>
      </c>
    </row>
    <row r="29" spans="1:10" ht="27.75" customHeight="1" thickBot="1" x14ac:dyDescent="0.25">
      <c r="A29" s="4"/>
      <c r="B29" s="153" t="s">
        <v>35</v>
      </c>
      <c r="C29" s="159"/>
      <c r="D29" s="159"/>
      <c r="E29" s="159"/>
      <c r="F29" s="159"/>
      <c r="G29" s="160">
        <f>ZakladDPHSni+DPHSni+ZakladDPHZakl+DPHZakl+Zaokrouhleni</f>
        <v>0</v>
      </c>
      <c r="H29" s="160"/>
      <c r="I29" s="160"/>
      <c r="J29" s="161" t="s">
        <v>56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42884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97" t="s">
        <v>2</v>
      </c>
      <c r="E35" s="97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45"/>
      <c r="G37" s="145"/>
      <c r="H37" s="145"/>
      <c r="I37" s="145"/>
      <c r="J37" s="3"/>
    </row>
    <row r="38" spans="1:52" ht="25.5" hidden="1" customHeight="1" x14ac:dyDescent="0.2">
      <c r="A38" s="132" t="s">
        <v>37</v>
      </c>
      <c r="B38" s="134" t="s">
        <v>16</v>
      </c>
      <c r="C38" s="135" t="s">
        <v>5</v>
      </c>
      <c r="D38" s="136"/>
      <c r="E38" s="136"/>
      <c r="F38" s="146" t="str">
        <f>B23</f>
        <v>Základ pro sníženou DPH</v>
      </c>
      <c r="G38" s="146" t="str">
        <f>B25</f>
        <v>Základ pro základní DPH</v>
      </c>
      <c r="H38" s="147" t="s">
        <v>17</v>
      </c>
      <c r="I38" s="147" t="s">
        <v>1</v>
      </c>
      <c r="J38" s="137" t="s">
        <v>0</v>
      </c>
    </row>
    <row r="39" spans="1:52" ht="25.5" hidden="1" customHeight="1" x14ac:dyDescent="0.2">
      <c r="A39" s="132">
        <v>1</v>
      </c>
      <c r="B39" s="138"/>
      <c r="C39" s="139"/>
      <c r="D39" s="140"/>
      <c r="E39" s="140"/>
      <c r="F39" s="148">
        <f>' Pol'!AC28</f>
        <v>0</v>
      </c>
      <c r="G39" s="149">
        <f>' Pol'!AD28</f>
        <v>0</v>
      </c>
      <c r="H39" s="150">
        <f>(F39*SazbaDPH1/100)+(G39*SazbaDPH2/100)</f>
        <v>0</v>
      </c>
      <c r="I39" s="150">
        <f>F39+G39+H39</f>
        <v>0</v>
      </c>
      <c r="J39" s="141" t="str">
        <f>IF(CenaCelkemVypocet=0,"",I39/CenaCelkemVypocet*100)</f>
        <v/>
      </c>
    </row>
    <row r="40" spans="1:52" ht="25.5" hidden="1" customHeight="1" x14ac:dyDescent="0.2">
      <c r="A40" s="132"/>
      <c r="B40" s="142" t="s">
        <v>55</v>
      </c>
      <c r="C40" s="143"/>
      <c r="D40" s="143"/>
      <c r="E40" s="144"/>
      <c r="F40" s="151">
        <f>SUMIF(A39:A39,"=1",F39:F39)</f>
        <v>0</v>
      </c>
      <c r="G40" s="152">
        <f>SUMIF(A39:A39,"=1",G39:G39)</f>
        <v>0</v>
      </c>
      <c r="H40" s="152">
        <f>SUMIF(A39:A39,"=1",H39:H39)</f>
        <v>0</v>
      </c>
      <c r="I40" s="152">
        <f>SUMIF(A39:A39,"=1",I39:I39)</f>
        <v>0</v>
      </c>
      <c r="J40" s="133">
        <f>SUMIF(A39:A39,"=1",J39:J39)</f>
        <v>0</v>
      </c>
    </row>
    <row r="42" spans="1:52" x14ac:dyDescent="0.2">
      <c r="B42" t="s">
        <v>57</v>
      </c>
    </row>
    <row r="43" spans="1:52" x14ac:dyDescent="0.2">
      <c r="B43" s="163" t="s">
        <v>58</v>
      </c>
      <c r="C43" s="163"/>
      <c r="D43" s="163"/>
      <c r="E43" s="163"/>
      <c r="F43" s="163"/>
      <c r="G43" s="163"/>
      <c r="H43" s="163"/>
      <c r="I43" s="163"/>
      <c r="J43" s="163"/>
      <c r="AZ43" s="162" t="str">
        <f>B43</f>
        <v>UT 2NP</v>
      </c>
    </row>
    <row r="46" spans="1:52" ht="15.75" x14ac:dyDescent="0.25">
      <c r="B46" s="164" t="s">
        <v>59</v>
      </c>
    </row>
    <row r="48" spans="1:52" ht="25.5" customHeight="1" x14ac:dyDescent="0.2">
      <c r="A48" s="165"/>
      <c r="B48" s="171" t="s">
        <v>16</v>
      </c>
      <c r="C48" s="171" t="s">
        <v>5</v>
      </c>
      <c r="D48" s="172"/>
      <c r="E48" s="172"/>
      <c r="F48" s="175" t="s">
        <v>60</v>
      </c>
      <c r="G48" s="175" t="s">
        <v>29</v>
      </c>
      <c r="H48" s="175" t="s">
        <v>30</v>
      </c>
      <c r="I48" s="176" t="s">
        <v>28</v>
      </c>
      <c r="J48" s="176"/>
    </row>
    <row r="49" spans="1:10" ht="25.5" customHeight="1" x14ac:dyDescent="0.2">
      <c r="A49" s="166"/>
      <c r="B49" s="177" t="s">
        <v>61</v>
      </c>
      <c r="C49" s="178" t="s">
        <v>62</v>
      </c>
      <c r="D49" s="179"/>
      <c r="E49" s="179"/>
      <c r="F49" s="183" t="s">
        <v>24</v>
      </c>
      <c r="G49" s="184">
        <f>' Pol'!I8</f>
        <v>0</v>
      </c>
      <c r="H49" s="184">
        <f>' Pol'!K8</f>
        <v>0</v>
      </c>
      <c r="I49" s="185"/>
      <c r="J49" s="185"/>
    </row>
    <row r="50" spans="1:10" ht="25.5" customHeight="1" x14ac:dyDescent="0.2">
      <c r="A50" s="166"/>
      <c r="B50" s="169" t="s">
        <v>63</v>
      </c>
      <c r="C50" s="168" t="s">
        <v>64</v>
      </c>
      <c r="D50" s="170"/>
      <c r="E50" s="170"/>
      <c r="F50" s="186" t="s">
        <v>24</v>
      </c>
      <c r="G50" s="187">
        <f>' Pol'!I14</f>
        <v>0</v>
      </c>
      <c r="H50" s="187">
        <f>' Pol'!K14</f>
        <v>0</v>
      </c>
      <c r="I50" s="188"/>
      <c r="J50" s="188"/>
    </row>
    <row r="51" spans="1:10" ht="25.5" customHeight="1" x14ac:dyDescent="0.2">
      <c r="A51" s="166"/>
      <c r="B51" s="169" t="s">
        <v>65</v>
      </c>
      <c r="C51" s="168" t="s">
        <v>66</v>
      </c>
      <c r="D51" s="170"/>
      <c r="E51" s="170"/>
      <c r="F51" s="186" t="s">
        <v>24</v>
      </c>
      <c r="G51" s="187">
        <f>' Pol'!I18</f>
        <v>0</v>
      </c>
      <c r="H51" s="187">
        <f>' Pol'!K18</f>
        <v>0</v>
      </c>
      <c r="I51" s="188"/>
      <c r="J51" s="188"/>
    </row>
    <row r="52" spans="1:10" ht="25.5" customHeight="1" x14ac:dyDescent="0.2">
      <c r="A52" s="166"/>
      <c r="B52" s="180" t="s">
        <v>67</v>
      </c>
      <c r="C52" s="181" t="s">
        <v>68</v>
      </c>
      <c r="D52" s="182"/>
      <c r="E52" s="182"/>
      <c r="F52" s="189" t="s">
        <v>24</v>
      </c>
      <c r="G52" s="190">
        <f>' Pol'!I24</f>
        <v>0</v>
      </c>
      <c r="H52" s="190">
        <f>' Pol'!K24</f>
        <v>0</v>
      </c>
      <c r="I52" s="191"/>
      <c r="J52" s="191"/>
    </row>
    <row r="53" spans="1:10" ht="25.5" customHeight="1" x14ac:dyDescent="0.2">
      <c r="A53" s="167"/>
      <c r="B53" s="173" t="s">
        <v>1</v>
      </c>
      <c r="C53" s="173"/>
      <c r="D53" s="174"/>
      <c r="E53" s="174"/>
      <c r="F53" s="192"/>
      <c r="G53" s="193">
        <f>SUM(G49:G52)</f>
        <v>0</v>
      </c>
      <c r="H53" s="193">
        <f>SUM(H49:H52)</f>
        <v>0</v>
      </c>
      <c r="I53" s="194">
        <f>SUM(I49:I52)</f>
        <v>0</v>
      </c>
      <c r="J53" s="194"/>
    </row>
    <row r="54" spans="1:10" x14ac:dyDescent="0.2">
      <c r="F54" s="195"/>
      <c r="G54" s="131"/>
      <c r="H54" s="195"/>
      <c r="I54" s="131"/>
      <c r="J54" s="131"/>
    </row>
    <row r="55" spans="1:10" x14ac:dyDescent="0.2">
      <c r="F55" s="195"/>
      <c r="G55" s="131"/>
      <c r="H55" s="195"/>
      <c r="I55" s="131"/>
      <c r="J55" s="131"/>
    </row>
    <row r="56" spans="1:10" x14ac:dyDescent="0.2">
      <c r="F56" s="195"/>
      <c r="G56" s="131"/>
      <c r="H56" s="195"/>
      <c r="I56" s="131"/>
      <c r="J56" s="13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6">
    <mergeCell ref="I53:J53"/>
    <mergeCell ref="I50:J50"/>
    <mergeCell ref="C50:E50"/>
    <mergeCell ref="I51:J51"/>
    <mergeCell ref="C51:E51"/>
    <mergeCell ref="I52:J52"/>
    <mergeCell ref="C52:E52"/>
    <mergeCell ref="C39:E39"/>
    <mergeCell ref="B40:E40"/>
    <mergeCell ref="B43:J43"/>
    <mergeCell ref="I48:J48"/>
    <mergeCell ref="I49:J49"/>
    <mergeCell ref="C49:E49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38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30" customWidth="1"/>
    <col min="3" max="3" width="38.28515625" style="13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6" max="21" width="0" hidden="1" customWidth="1"/>
    <col min="29" max="39" width="0" hidden="1" customWidth="1"/>
  </cols>
  <sheetData>
    <row r="1" spans="1:60" ht="15.75" customHeight="1" x14ac:dyDescent="0.25">
      <c r="A1" s="198" t="s">
        <v>6</v>
      </c>
      <c r="B1" s="198"/>
      <c r="C1" s="198"/>
      <c r="D1" s="198"/>
      <c r="E1" s="198"/>
      <c r="F1" s="198"/>
      <c r="G1" s="198"/>
      <c r="AE1" t="s">
        <v>72</v>
      </c>
    </row>
    <row r="2" spans="1:60" ht="24.95" customHeight="1" x14ac:dyDescent="0.2">
      <c r="A2" s="205" t="s">
        <v>71</v>
      </c>
      <c r="B2" s="199"/>
      <c r="C2" s="200" t="s">
        <v>45</v>
      </c>
      <c r="D2" s="201"/>
      <c r="E2" s="201"/>
      <c r="F2" s="201"/>
      <c r="G2" s="207"/>
      <c r="AE2" t="s">
        <v>73</v>
      </c>
    </row>
    <row r="3" spans="1:60" ht="24.95" hidden="1" customHeight="1" x14ac:dyDescent="0.2">
      <c r="A3" s="206" t="s">
        <v>7</v>
      </c>
      <c r="B3" s="203"/>
      <c r="C3" s="202"/>
      <c r="D3" s="202"/>
      <c r="E3" s="202"/>
      <c r="F3" s="202"/>
      <c r="G3" s="208"/>
      <c r="AE3" t="s">
        <v>74</v>
      </c>
    </row>
    <row r="4" spans="1:60" ht="24.95" hidden="1" customHeight="1" x14ac:dyDescent="0.2">
      <c r="A4" s="206" t="s">
        <v>8</v>
      </c>
      <c r="B4" s="203"/>
      <c r="C4" s="204"/>
      <c r="D4" s="202"/>
      <c r="E4" s="202"/>
      <c r="F4" s="202"/>
      <c r="G4" s="208"/>
      <c r="AE4" t="s">
        <v>75</v>
      </c>
    </row>
    <row r="5" spans="1:60" hidden="1" x14ac:dyDescent="0.2">
      <c r="A5" s="209" t="s">
        <v>76</v>
      </c>
      <c r="B5" s="210"/>
      <c r="C5" s="211"/>
      <c r="D5" s="212"/>
      <c r="E5" s="212"/>
      <c r="F5" s="212"/>
      <c r="G5" s="213"/>
      <c r="AE5" t="s">
        <v>77</v>
      </c>
    </row>
    <row r="7" spans="1:60" ht="38.25" x14ac:dyDescent="0.2">
      <c r="A7" s="218" t="s">
        <v>78</v>
      </c>
      <c r="B7" s="219" t="s">
        <v>79</v>
      </c>
      <c r="C7" s="219" t="s">
        <v>80</v>
      </c>
      <c r="D7" s="218" t="s">
        <v>81</v>
      </c>
      <c r="E7" s="218" t="s">
        <v>82</v>
      </c>
      <c r="F7" s="214" t="s">
        <v>83</v>
      </c>
      <c r="G7" s="235" t="s">
        <v>28</v>
      </c>
      <c r="H7" s="236" t="s">
        <v>29</v>
      </c>
      <c r="I7" s="236" t="s">
        <v>84</v>
      </c>
      <c r="J7" s="236" t="s">
        <v>30</v>
      </c>
      <c r="K7" s="236" t="s">
        <v>85</v>
      </c>
      <c r="L7" s="236" t="s">
        <v>86</v>
      </c>
      <c r="M7" s="236" t="s">
        <v>87</v>
      </c>
      <c r="N7" s="236" t="s">
        <v>88</v>
      </c>
      <c r="O7" s="236" t="s">
        <v>89</v>
      </c>
      <c r="P7" s="236" t="s">
        <v>90</v>
      </c>
      <c r="Q7" s="236" t="s">
        <v>91</v>
      </c>
      <c r="R7" s="236" t="s">
        <v>92</v>
      </c>
      <c r="S7" s="236" t="s">
        <v>93</v>
      </c>
      <c r="T7" s="236" t="s">
        <v>94</v>
      </c>
      <c r="U7" s="221" t="s">
        <v>95</v>
      </c>
    </row>
    <row r="8" spans="1:60" x14ac:dyDescent="0.2">
      <c r="A8" s="237" t="s">
        <v>96</v>
      </c>
      <c r="B8" s="238" t="s">
        <v>61</v>
      </c>
      <c r="C8" s="239" t="s">
        <v>62</v>
      </c>
      <c r="D8" s="240"/>
      <c r="E8" s="241"/>
      <c r="F8" s="242"/>
      <c r="G8" s="242">
        <f>SUMIF(AE9:AE13,"&lt;&gt;NOR",G9:G13)</f>
        <v>0</v>
      </c>
      <c r="H8" s="242"/>
      <c r="I8" s="242">
        <f>SUM(I9:I13)</f>
        <v>0</v>
      </c>
      <c r="J8" s="242"/>
      <c r="K8" s="242">
        <f>SUM(K9:K13)</f>
        <v>0</v>
      </c>
      <c r="L8" s="242"/>
      <c r="M8" s="242">
        <f>SUM(M9:M13)</f>
        <v>0</v>
      </c>
      <c r="N8" s="220"/>
      <c r="O8" s="220">
        <f>SUM(O9:O13)</f>
        <v>9.8080000000000001E-2</v>
      </c>
      <c r="P8" s="220"/>
      <c r="Q8" s="220">
        <f>SUM(Q9:Q13)</f>
        <v>1.2800000000000001E-2</v>
      </c>
      <c r="R8" s="220"/>
      <c r="S8" s="220"/>
      <c r="T8" s="237"/>
      <c r="U8" s="220">
        <f>SUM(U9:U13)</f>
        <v>12.93</v>
      </c>
      <c r="AE8" t="s">
        <v>97</v>
      </c>
    </row>
    <row r="9" spans="1:60" ht="22.5" outlineLevel="1" x14ac:dyDescent="0.2">
      <c r="A9" s="216">
        <v>1</v>
      </c>
      <c r="B9" s="222" t="s">
        <v>98</v>
      </c>
      <c r="C9" s="265" t="s">
        <v>99</v>
      </c>
      <c r="D9" s="224" t="s">
        <v>100</v>
      </c>
      <c r="E9" s="230">
        <v>4</v>
      </c>
      <c r="F9" s="232"/>
      <c r="G9" s="233">
        <f>ROUND(E9*F9,2)</f>
        <v>0</v>
      </c>
      <c r="H9" s="232"/>
      <c r="I9" s="233">
        <f>ROUND(E9*H9,2)</f>
        <v>0</v>
      </c>
      <c r="J9" s="232"/>
      <c r="K9" s="233">
        <f>ROUND(E9*J9,2)</f>
        <v>0</v>
      </c>
      <c r="L9" s="233">
        <v>21</v>
      </c>
      <c r="M9" s="233">
        <f>G9*(1+L9/100)</f>
        <v>0</v>
      </c>
      <c r="N9" s="225">
        <v>2.0000000000000002E-5</v>
      </c>
      <c r="O9" s="225">
        <f>ROUND(E9*N9,5)</f>
        <v>8.0000000000000007E-5</v>
      </c>
      <c r="P9" s="225">
        <v>3.2000000000000002E-3</v>
      </c>
      <c r="Q9" s="225">
        <f>ROUND(E9*P9,5)</f>
        <v>1.2800000000000001E-2</v>
      </c>
      <c r="R9" s="225"/>
      <c r="S9" s="225"/>
      <c r="T9" s="226">
        <v>5.2999999999999999E-2</v>
      </c>
      <c r="U9" s="225">
        <f>ROUND(E9*T9,2)</f>
        <v>0.21</v>
      </c>
      <c r="V9" s="215"/>
      <c r="W9" s="215"/>
      <c r="X9" s="215"/>
      <c r="Y9" s="215"/>
      <c r="Z9" s="215"/>
      <c r="AA9" s="215"/>
      <c r="AB9" s="215"/>
      <c r="AC9" s="215"/>
      <c r="AD9" s="215"/>
      <c r="AE9" s="215" t="s">
        <v>101</v>
      </c>
      <c r="AF9" s="215"/>
      <c r="AG9" s="215"/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">
      <c r="A10" s="216">
        <v>2</v>
      </c>
      <c r="B10" s="222" t="s">
        <v>102</v>
      </c>
      <c r="C10" s="265" t="s">
        <v>103</v>
      </c>
      <c r="D10" s="224" t="s">
        <v>104</v>
      </c>
      <c r="E10" s="230">
        <v>2</v>
      </c>
      <c r="F10" s="232"/>
      <c r="G10" s="233">
        <f>ROUND(E10*F10,2)</f>
        <v>0</v>
      </c>
      <c r="H10" s="232"/>
      <c r="I10" s="233">
        <f>ROUND(E10*H10,2)</f>
        <v>0</v>
      </c>
      <c r="J10" s="232"/>
      <c r="K10" s="233">
        <f>ROUND(E10*J10,2)</f>
        <v>0</v>
      </c>
      <c r="L10" s="233">
        <v>21</v>
      </c>
      <c r="M10" s="233">
        <f>G10*(1+L10/100)</f>
        <v>0</v>
      </c>
      <c r="N10" s="225">
        <v>2.9999999999999997E-4</v>
      </c>
      <c r="O10" s="225">
        <f>ROUND(E10*N10,5)</f>
        <v>5.9999999999999995E-4</v>
      </c>
      <c r="P10" s="225">
        <v>0</v>
      </c>
      <c r="Q10" s="225">
        <f>ROUND(E10*P10,5)</f>
        <v>0</v>
      </c>
      <c r="R10" s="225"/>
      <c r="S10" s="225"/>
      <c r="T10" s="226">
        <v>0.13400000000000001</v>
      </c>
      <c r="U10" s="225">
        <f>ROUND(E10*T10,2)</f>
        <v>0.27</v>
      </c>
      <c r="V10" s="215"/>
      <c r="W10" s="215"/>
      <c r="X10" s="215"/>
      <c r="Y10" s="215"/>
      <c r="Z10" s="215"/>
      <c r="AA10" s="215"/>
      <c r="AB10" s="215"/>
      <c r="AC10" s="215"/>
      <c r="AD10" s="215"/>
      <c r="AE10" s="215" t="s">
        <v>101</v>
      </c>
      <c r="AF10" s="215"/>
      <c r="AG10" s="215"/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">
      <c r="A11" s="216">
        <v>3</v>
      </c>
      <c r="B11" s="222" t="s">
        <v>105</v>
      </c>
      <c r="C11" s="265" t="s">
        <v>106</v>
      </c>
      <c r="D11" s="224" t="s">
        <v>104</v>
      </c>
      <c r="E11" s="230">
        <v>2</v>
      </c>
      <c r="F11" s="232"/>
      <c r="G11" s="233">
        <f>ROUND(E11*F11,2)</f>
        <v>0</v>
      </c>
      <c r="H11" s="232"/>
      <c r="I11" s="233">
        <f>ROUND(E11*H11,2)</f>
        <v>0</v>
      </c>
      <c r="J11" s="232"/>
      <c r="K11" s="233">
        <f>ROUND(E11*J11,2)</f>
        <v>0</v>
      </c>
      <c r="L11" s="233">
        <v>21</v>
      </c>
      <c r="M11" s="233">
        <f>G11*(1+L11/100)</f>
        <v>0</v>
      </c>
      <c r="N11" s="225">
        <v>5.4000000000000001E-4</v>
      </c>
      <c r="O11" s="225">
        <f>ROUND(E11*N11,5)</f>
        <v>1.08E-3</v>
      </c>
      <c r="P11" s="225">
        <v>0</v>
      </c>
      <c r="Q11" s="225">
        <f>ROUND(E11*P11,5)</f>
        <v>0</v>
      </c>
      <c r="R11" s="225"/>
      <c r="S11" s="225"/>
      <c r="T11" s="226">
        <v>0.27800000000000002</v>
      </c>
      <c r="U11" s="225">
        <f>ROUND(E11*T11,2)</f>
        <v>0.56000000000000005</v>
      </c>
      <c r="V11" s="215"/>
      <c r="W11" s="215"/>
      <c r="X11" s="215"/>
      <c r="Y11" s="215"/>
      <c r="Z11" s="215"/>
      <c r="AA11" s="215"/>
      <c r="AB11" s="215"/>
      <c r="AC11" s="215"/>
      <c r="AD11" s="215"/>
      <c r="AE11" s="215" t="s">
        <v>101</v>
      </c>
      <c r="AF11" s="215"/>
      <c r="AG11" s="215"/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">
      <c r="A12" s="216">
        <v>4</v>
      </c>
      <c r="B12" s="222" t="s">
        <v>107</v>
      </c>
      <c r="C12" s="265" t="s">
        <v>108</v>
      </c>
      <c r="D12" s="224" t="s">
        <v>100</v>
      </c>
      <c r="E12" s="230">
        <v>14</v>
      </c>
      <c r="F12" s="232"/>
      <c r="G12" s="233">
        <f>ROUND(E12*F12,2)</f>
        <v>0</v>
      </c>
      <c r="H12" s="232"/>
      <c r="I12" s="233">
        <f>ROUND(E12*H12,2)</f>
        <v>0</v>
      </c>
      <c r="J12" s="232"/>
      <c r="K12" s="233">
        <f>ROUND(E12*J12,2)</f>
        <v>0</v>
      </c>
      <c r="L12" s="233">
        <v>21</v>
      </c>
      <c r="M12" s="233">
        <f>G12*(1+L12/100)</f>
        <v>0</v>
      </c>
      <c r="N12" s="225">
        <v>6.8799999999999998E-3</v>
      </c>
      <c r="O12" s="225">
        <f>ROUND(E12*N12,5)</f>
        <v>9.6320000000000003E-2</v>
      </c>
      <c r="P12" s="225">
        <v>0</v>
      </c>
      <c r="Q12" s="225">
        <f>ROUND(E12*P12,5)</f>
        <v>0</v>
      </c>
      <c r="R12" s="225"/>
      <c r="S12" s="225"/>
      <c r="T12" s="226">
        <v>0.39200000000000002</v>
      </c>
      <c r="U12" s="225">
        <f>ROUND(E12*T12,2)</f>
        <v>5.49</v>
      </c>
      <c r="V12" s="215"/>
      <c r="W12" s="215"/>
      <c r="X12" s="215"/>
      <c r="Y12" s="215"/>
      <c r="Z12" s="215"/>
      <c r="AA12" s="215"/>
      <c r="AB12" s="215"/>
      <c r="AC12" s="215"/>
      <c r="AD12" s="215"/>
      <c r="AE12" s="215" t="s">
        <v>101</v>
      </c>
      <c r="AF12" s="215"/>
      <c r="AG12" s="215"/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16">
        <v>5</v>
      </c>
      <c r="B13" s="222" t="s">
        <v>109</v>
      </c>
      <c r="C13" s="265" t="s">
        <v>110</v>
      </c>
      <c r="D13" s="224" t="s">
        <v>100</v>
      </c>
      <c r="E13" s="230">
        <v>200</v>
      </c>
      <c r="F13" s="232"/>
      <c r="G13" s="233">
        <f>ROUND(E13*F13,2)</f>
        <v>0</v>
      </c>
      <c r="H13" s="232"/>
      <c r="I13" s="233">
        <f>ROUND(E13*H13,2)</f>
        <v>0</v>
      </c>
      <c r="J13" s="232"/>
      <c r="K13" s="233">
        <f>ROUND(E13*J13,2)</f>
        <v>0</v>
      </c>
      <c r="L13" s="233">
        <v>21</v>
      </c>
      <c r="M13" s="233">
        <f>G13*(1+L13/100)</f>
        <v>0</v>
      </c>
      <c r="N13" s="225">
        <v>0</v>
      </c>
      <c r="O13" s="225">
        <f>ROUND(E13*N13,5)</f>
        <v>0</v>
      </c>
      <c r="P13" s="225">
        <v>0</v>
      </c>
      <c r="Q13" s="225">
        <f>ROUND(E13*P13,5)</f>
        <v>0</v>
      </c>
      <c r="R13" s="225"/>
      <c r="S13" s="225"/>
      <c r="T13" s="226">
        <v>3.2000000000000001E-2</v>
      </c>
      <c r="U13" s="225">
        <f>ROUND(E13*T13,2)</f>
        <v>6.4</v>
      </c>
      <c r="V13" s="215"/>
      <c r="W13" s="215"/>
      <c r="X13" s="215"/>
      <c r="Y13" s="215"/>
      <c r="Z13" s="215"/>
      <c r="AA13" s="215"/>
      <c r="AB13" s="215"/>
      <c r="AC13" s="215"/>
      <c r="AD13" s="215"/>
      <c r="AE13" s="215" t="s">
        <v>101</v>
      </c>
      <c r="AF13" s="215"/>
      <c r="AG13" s="215"/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x14ac:dyDescent="0.2">
      <c r="A14" s="217" t="s">
        <v>96</v>
      </c>
      <c r="B14" s="223" t="s">
        <v>63</v>
      </c>
      <c r="C14" s="266" t="s">
        <v>64</v>
      </c>
      <c r="D14" s="227"/>
      <c r="E14" s="231"/>
      <c r="F14" s="234"/>
      <c r="G14" s="234">
        <f>SUMIF(AE15:AE17,"&lt;&gt;NOR",G15:G17)</f>
        <v>0</v>
      </c>
      <c r="H14" s="234"/>
      <c r="I14" s="234">
        <f>SUM(I15:I17)</f>
        <v>0</v>
      </c>
      <c r="J14" s="234"/>
      <c r="K14" s="234">
        <f>SUM(K15:K17)</f>
        <v>0</v>
      </c>
      <c r="L14" s="234"/>
      <c r="M14" s="234">
        <f>SUM(M15:M17)</f>
        <v>0</v>
      </c>
      <c r="N14" s="228"/>
      <c r="O14" s="228">
        <f>SUM(O15:O17)</f>
        <v>8.0999999999999996E-4</v>
      </c>
      <c r="P14" s="228"/>
      <c r="Q14" s="228">
        <f>SUM(Q15:Q17)</f>
        <v>2.2000000000000001E-3</v>
      </c>
      <c r="R14" s="228"/>
      <c r="S14" s="228"/>
      <c r="T14" s="229"/>
      <c r="U14" s="228">
        <f>SUM(U15:U17)</f>
        <v>0.78999999999999992</v>
      </c>
      <c r="AE14" t="s">
        <v>97</v>
      </c>
    </row>
    <row r="15" spans="1:60" outlineLevel="1" x14ac:dyDescent="0.2">
      <c r="A15" s="216">
        <v>6</v>
      </c>
      <c r="B15" s="222" t="s">
        <v>111</v>
      </c>
      <c r="C15" s="265" t="s">
        <v>112</v>
      </c>
      <c r="D15" s="224" t="s">
        <v>104</v>
      </c>
      <c r="E15" s="230">
        <v>2</v>
      </c>
      <c r="F15" s="232"/>
      <c r="G15" s="233">
        <f>ROUND(E15*F15,2)</f>
        <v>0</v>
      </c>
      <c r="H15" s="232"/>
      <c r="I15" s="233">
        <f>ROUND(E15*H15,2)</f>
        <v>0</v>
      </c>
      <c r="J15" s="232"/>
      <c r="K15" s="233">
        <f>ROUND(E15*J15,2)</f>
        <v>0</v>
      </c>
      <c r="L15" s="233">
        <v>21</v>
      </c>
      <c r="M15" s="233">
        <f>G15*(1+L15/100)</f>
        <v>0</v>
      </c>
      <c r="N15" s="225">
        <v>1.2999999999999999E-4</v>
      </c>
      <c r="O15" s="225">
        <f>ROUND(E15*N15,5)</f>
        <v>2.5999999999999998E-4</v>
      </c>
      <c r="P15" s="225">
        <v>1.1000000000000001E-3</v>
      </c>
      <c r="Q15" s="225">
        <f>ROUND(E15*P15,5)</f>
        <v>2.2000000000000001E-3</v>
      </c>
      <c r="R15" s="225"/>
      <c r="S15" s="225"/>
      <c r="T15" s="226">
        <v>0.22900000000000001</v>
      </c>
      <c r="U15" s="225">
        <f>ROUND(E15*T15,2)</f>
        <v>0.46</v>
      </c>
      <c r="V15" s="215"/>
      <c r="W15" s="215"/>
      <c r="X15" s="215"/>
      <c r="Y15" s="215"/>
      <c r="Z15" s="215"/>
      <c r="AA15" s="215"/>
      <c r="AB15" s="215"/>
      <c r="AC15" s="215"/>
      <c r="AD15" s="215"/>
      <c r="AE15" s="215" t="s">
        <v>101</v>
      </c>
      <c r="AF15" s="215"/>
      <c r="AG15" s="215"/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ht="22.5" outlineLevel="1" x14ac:dyDescent="0.2">
      <c r="A16" s="216">
        <v>7</v>
      </c>
      <c r="B16" s="222" t="s">
        <v>113</v>
      </c>
      <c r="C16" s="265" t="s">
        <v>114</v>
      </c>
      <c r="D16" s="224" t="s">
        <v>104</v>
      </c>
      <c r="E16" s="230">
        <v>1</v>
      </c>
      <c r="F16" s="232"/>
      <c r="G16" s="233">
        <f>ROUND(E16*F16,2)</f>
        <v>0</v>
      </c>
      <c r="H16" s="232"/>
      <c r="I16" s="233">
        <f>ROUND(E16*H16,2)</f>
        <v>0</v>
      </c>
      <c r="J16" s="232"/>
      <c r="K16" s="233">
        <f>ROUND(E16*J16,2)</f>
        <v>0</v>
      </c>
      <c r="L16" s="233">
        <v>21</v>
      </c>
      <c r="M16" s="233">
        <f>G16*(1+L16/100)</f>
        <v>0</v>
      </c>
      <c r="N16" s="225">
        <v>4.6000000000000001E-4</v>
      </c>
      <c r="O16" s="225">
        <f>ROUND(E16*N16,5)</f>
        <v>4.6000000000000001E-4</v>
      </c>
      <c r="P16" s="225">
        <v>0</v>
      </c>
      <c r="Q16" s="225">
        <f>ROUND(E16*P16,5)</f>
        <v>0</v>
      </c>
      <c r="R16" s="225"/>
      <c r="S16" s="225"/>
      <c r="T16" s="226">
        <v>0.247</v>
      </c>
      <c r="U16" s="225">
        <f>ROUND(E16*T16,2)</f>
        <v>0.25</v>
      </c>
      <c r="V16" s="215"/>
      <c r="W16" s="215"/>
      <c r="X16" s="215"/>
      <c r="Y16" s="215"/>
      <c r="Z16" s="215"/>
      <c r="AA16" s="215"/>
      <c r="AB16" s="215"/>
      <c r="AC16" s="215"/>
      <c r="AD16" s="215"/>
      <c r="AE16" s="215" t="s">
        <v>101</v>
      </c>
      <c r="AF16" s="215"/>
      <c r="AG16" s="215"/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">
      <c r="A17" s="216">
        <v>8</v>
      </c>
      <c r="B17" s="222" t="s">
        <v>115</v>
      </c>
      <c r="C17" s="265" t="s">
        <v>116</v>
      </c>
      <c r="D17" s="224" t="s">
        <v>104</v>
      </c>
      <c r="E17" s="230">
        <v>1</v>
      </c>
      <c r="F17" s="232"/>
      <c r="G17" s="233">
        <f>ROUND(E17*F17,2)</f>
        <v>0</v>
      </c>
      <c r="H17" s="232"/>
      <c r="I17" s="233">
        <f>ROUND(E17*H17,2)</f>
        <v>0</v>
      </c>
      <c r="J17" s="232"/>
      <c r="K17" s="233">
        <f>ROUND(E17*J17,2)</f>
        <v>0</v>
      </c>
      <c r="L17" s="233">
        <v>21</v>
      </c>
      <c r="M17" s="233">
        <f>G17*(1+L17/100)</f>
        <v>0</v>
      </c>
      <c r="N17" s="225">
        <v>9.0000000000000006E-5</v>
      </c>
      <c r="O17" s="225">
        <f>ROUND(E17*N17,5)</f>
        <v>9.0000000000000006E-5</v>
      </c>
      <c r="P17" s="225">
        <v>0</v>
      </c>
      <c r="Q17" s="225">
        <f>ROUND(E17*P17,5)</f>
        <v>0</v>
      </c>
      <c r="R17" s="225"/>
      <c r="S17" s="225"/>
      <c r="T17" s="226">
        <v>8.2000000000000003E-2</v>
      </c>
      <c r="U17" s="225">
        <f>ROUND(E17*T17,2)</f>
        <v>0.08</v>
      </c>
      <c r="V17" s="215"/>
      <c r="W17" s="215"/>
      <c r="X17" s="215"/>
      <c r="Y17" s="215"/>
      <c r="Z17" s="215"/>
      <c r="AA17" s="215"/>
      <c r="AB17" s="215"/>
      <c r="AC17" s="215"/>
      <c r="AD17" s="215"/>
      <c r="AE17" s="215" t="s">
        <v>101</v>
      </c>
      <c r="AF17" s="215"/>
      <c r="AG17" s="215"/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x14ac:dyDescent="0.2">
      <c r="A18" s="217" t="s">
        <v>96</v>
      </c>
      <c r="B18" s="223" t="s">
        <v>65</v>
      </c>
      <c r="C18" s="266" t="s">
        <v>66</v>
      </c>
      <c r="D18" s="227"/>
      <c r="E18" s="231"/>
      <c r="F18" s="234"/>
      <c r="G18" s="234">
        <f>SUMIF(AE19:AE23,"&lt;&gt;NOR",G19:G23)</f>
        <v>0</v>
      </c>
      <c r="H18" s="234"/>
      <c r="I18" s="234">
        <f>SUM(I19:I23)</f>
        <v>0</v>
      </c>
      <c r="J18" s="234"/>
      <c r="K18" s="234">
        <f>SUM(K19:K23)</f>
        <v>0</v>
      </c>
      <c r="L18" s="234"/>
      <c r="M18" s="234">
        <f>SUM(M19:M23)</f>
        <v>0</v>
      </c>
      <c r="N18" s="228"/>
      <c r="O18" s="228">
        <f>SUM(O19:O23)</f>
        <v>0</v>
      </c>
      <c r="P18" s="228"/>
      <c r="Q18" s="228">
        <f>SUM(Q19:Q23)</f>
        <v>0.35699999999999998</v>
      </c>
      <c r="R18" s="228"/>
      <c r="S18" s="228"/>
      <c r="T18" s="229"/>
      <c r="U18" s="228">
        <f>SUM(U19:U23)</f>
        <v>44.129999999999995</v>
      </c>
      <c r="AE18" t="s">
        <v>97</v>
      </c>
    </row>
    <row r="19" spans="1:60" outlineLevel="1" x14ac:dyDescent="0.2">
      <c r="A19" s="216">
        <v>9</v>
      </c>
      <c r="B19" s="222" t="s">
        <v>117</v>
      </c>
      <c r="C19" s="265" t="s">
        <v>118</v>
      </c>
      <c r="D19" s="224" t="s">
        <v>119</v>
      </c>
      <c r="E19" s="230">
        <v>15</v>
      </c>
      <c r="F19" s="232"/>
      <c r="G19" s="233">
        <f>ROUND(E19*F19,2)</f>
        <v>0</v>
      </c>
      <c r="H19" s="232"/>
      <c r="I19" s="233">
        <f>ROUND(E19*H19,2)</f>
        <v>0</v>
      </c>
      <c r="J19" s="232"/>
      <c r="K19" s="233">
        <f>ROUND(E19*J19,2)</f>
        <v>0</v>
      </c>
      <c r="L19" s="233">
        <v>21</v>
      </c>
      <c r="M19" s="233">
        <f>G19*(1+L19/100)</f>
        <v>0</v>
      </c>
      <c r="N19" s="225">
        <v>0</v>
      </c>
      <c r="O19" s="225">
        <f>ROUND(E19*N19,5)</f>
        <v>0</v>
      </c>
      <c r="P19" s="225">
        <v>2.3800000000000002E-2</v>
      </c>
      <c r="Q19" s="225">
        <f>ROUND(E19*P19,5)</f>
        <v>0.35699999999999998</v>
      </c>
      <c r="R19" s="225"/>
      <c r="S19" s="225"/>
      <c r="T19" s="226">
        <v>8.2000000000000003E-2</v>
      </c>
      <c r="U19" s="225">
        <f>ROUND(E19*T19,2)</f>
        <v>1.23</v>
      </c>
      <c r="V19" s="215"/>
      <c r="W19" s="215"/>
      <c r="X19" s="215"/>
      <c r="Y19" s="215"/>
      <c r="Z19" s="215"/>
      <c r="AA19" s="215"/>
      <c r="AB19" s="215"/>
      <c r="AC19" s="215"/>
      <c r="AD19" s="215"/>
      <c r="AE19" s="215" t="s">
        <v>101</v>
      </c>
      <c r="AF19" s="215"/>
      <c r="AG19" s="215"/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16">
        <v>10</v>
      </c>
      <c r="B20" s="222" t="s">
        <v>120</v>
      </c>
      <c r="C20" s="265" t="s">
        <v>121</v>
      </c>
      <c r="D20" s="224" t="s">
        <v>119</v>
      </c>
      <c r="E20" s="230">
        <v>500</v>
      </c>
      <c r="F20" s="232"/>
      <c r="G20" s="233">
        <f>ROUND(E20*F20,2)</f>
        <v>0</v>
      </c>
      <c r="H20" s="232"/>
      <c r="I20" s="233">
        <f>ROUND(E20*H20,2)</f>
        <v>0</v>
      </c>
      <c r="J20" s="232"/>
      <c r="K20" s="233">
        <f>ROUND(E20*J20,2)</f>
        <v>0</v>
      </c>
      <c r="L20" s="233">
        <v>21</v>
      </c>
      <c r="M20" s="233">
        <f>G20*(1+L20/100)</f>
        <v>0</v>
      </c>
      <c r="N20" s="225">
        <v>0</v>
      </c>
      <c r="O20" s="225">
        <f>ROUND(E20*N20,5)</f>
        <v>0</v>
      </c>
      <c r="P20" s="225">
        <v>0</v>
      </c>
      <c r="Q20" s="225">
        <f>ROUND(E20*P20,5)</f>
        <v>0</v>
      </c>
      <c r="R20" s="225"/>
      <c r="S20" s="225"/>
      <c r="T20" s="226">
        <v>5.1999999999999998E-2</v>
      </c>
      <c r="U20" s="225">
        <f>ROUND(E20*T20,2)</f>
        <v>26</v>
      </c>
      <c r="V20" s="215"/>
      <c r="W20" s="215"/>
      <c r="X20" s="215"/>
      <c r="Y20" s="215"/>
      <c r="Z20" s="215"/>
      <c r="AA20" s="215"/>
      <c r="AB20" s="215"/>
      <c r="AC20" s="215"/>
      <c r="AD20" s="215"/>
      <c r="AE20" s="215" t="s">
        <v>101</v>
      </c>
      <c r="AF20" s="215"/>
      <c r="AG20" s="215"/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16">
        <v>11</v>
      </c>
      <c r="B21" s="222" t="s">
        <v>122</v>
      </c>
      <c r="C21" s="265" t="s">
        <v>123</v>
      </c>
      <c r="D21" s="224" t="s">
        <v>119</v>
      </c>
      <c r="E21" s="230">
        <v>15</v>
      </c>
      <c r="F21" s="232"/>
      <c r="G21" s="233">
        <f>ROUND(E21*F21,2)</f>
        <v>0</v>
      </c>
      <c r="H21" s="232"/>
      <c r="I21" s="233">
        <f>ROUND(E21*H21,2)</f>
        <v>0</v>
      </c>
      <c r="J21" s="232"/>
      <c r="K21" s="233">
        <f>ROUND(E21*J21,2)</f>
        <v>0</v>
      </c>
      <c r="L21" s="233">
        <v>21</v>
      </c>
      <c r="M21" s="233">
        <f>G21*(1+L21/100)</f>
        <v>0</v>
      </c>
      <c r="N21" s="225">
        <v>0</v>
      </c>
      <c r="O21" s="225">
        <f>ROUND(E21*N21,5)</f>
        <v>0</v>
      </c>
      <c r="P21" s="225">
        <v>0</v>
      </c>
      <c r="Q21" s="225">
        <f>ROUND(E21*P21,5)</f>
        <v>0</v>
      </c>
      <c r="R21" s="225"/>
      <c r="S21" s="225"/>
      <c r="T21" s="226">
        <v>6.2E-2</v>
      </c>
      <c r="U21" s="225">
        <f>ROUND(E21*T21,2)</f>
        <v>0.93</v>
      </c>
      <c r="V21" s="215"/>
      <c r="W21" s="215"/>
      <c r="X21" s="215"/>
      <c r="Y21" s="215"/>
      <c r="Z21" s="215"/>
      <c r="AA21" s="215"/>
      <c r="AB21" s="215"/>
      <c r="AC21" s="215"/>
      <c r="AD21" s="215"/>
      <c r="AE21" s="215" t="s">
        <v>101</v>
      </c>
      <c r="AF21" s="215"/>
      <c r="AG21" s="215"/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16">
        <v>12</v>
      </c>
      <c r="B22" s="222" t="s">
        <v>124</v>
      </c>
      <c r="C22" s="265" t="s">
        <v>125</v>
      </c>
      <c r="D22" s="224" t="s">
        <v>119</v>
      </c>
      <c r="E22" s="230">
        <v>500</v>
      </c>
      <c r="F22" s="232"/>
      <c r="G22" s="233">
        <f>ROUND(E22*F22,2)</f>
        <v>0</v>
      </c>
      <c r="H22" s="232"/>
      <c r="I22" s="233">
        <f>ROUND(E22*H22,2)</f>
        <v>0</v>
      </c>
      <c r="J22" s="232"/>
      <c r="K22" s="233">
        <f>ROUND(E22*J22,2)</f>
        <v>0</v>
      </c>
      <c r="L22" s="233">
        <v>21</v>
      </c>
      <c r="M22" s="233">
        <f>G22*(1+L22/100)</f>
        <v>0</v>
      </c>
      <c r="N22" s="225">
        <v>0</v>
      </c>
      <c r="O22" s="225">
        <f>ROUND(E22*N22,5)</f>
        <v>0</v>
      </c>
      <c r="P22" s="225">
        <v>0</v>
      </c>
      <c r="Q22" s="225">
        <f>ROUND(E22*P22,5)</f>
        <v>0</v>
      </c>
      <c r="R22" s="225"/>
      <c r="S22" s="225"/>
      <c r="T22" s="226">
        <v>3.1E-2</v>
      </c>
      <c r="U22" s="225">
        <f>ROUND(E22*T22,2)</f>
        <v>15.5</v>
      </c>
      <c r="V22" s="215"/>
      <c r="W22" s="215"/>
      <c r="X22" s="215"/>
      <c r="Y22" s="215"/>
      <c r="Z22" s="215"/>
      <c r="AA22" s="215"/>
      <c r="AB22" s="215"/>
      <c r="AC22" s="215"/>
      <c r="AD22" s="215"/>
      <c r="AE22" s="215" t="s">
        <v>101</v>
      </c>
      <c r="AF22" s="215"/>
      <c r="AG22" s="215"/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1" x14ac:dyDescent="0.2">
      <c r="A23" s="216">
        <v>13</v>
      </c>
      <c r="B23" s="222" t="s">
        <v>126</v>
      </c>
      <c r="C23" s="265" t="s">
        <v>127</v>
      </c>
      <c r="D23" s="224" t="s">
        <v>119</v>
      </c>
      <c r="E23" s="230">
        <v>15</v>
      </c>
      <c r="F23" s="232"/>
      <c r="G23" s="233">
        <f>ROUND(E23*F23,2)</f>
        <v>0</v>
      </c>
      <c r="H23" s="232"/>
      <c r="I23" s="233">
        <f>ROUND(E23*H23,2)</f>
        <v>0</v>
      </c>
      <c r="J23" s="232"/>
      <c r="K23" s="233">
        <f>ROUND(E23*J23,2)</f>
        <v>0</v>
      </c>
      <c r="L23" s="233">
        <v>21</v>
      </c>
      <c r="M23" s="233">
        <f>G23*(1+L23/100)</f>
        <v>0</v>
      </c>
      <c r="N23" s="225">
        <v>0</v>
      </c>
      <c r="O23" s="225">
        <f>ROUND(E23*N23,5)</f>
        <v>0</v>
      </c>
      <c r="P23" s="225">
        <v>0</v>
      </c>
      <c r="Q23" s="225">
        <f>ROUND(E23*P23,5)</f>
        <v>0</v>
      </c>
      <c r="R23" s="225"/>
      <c r="S23" s="225"/>
      <c r="T23" s="226">
        <v>3.1E-2</v>
      </c>
      <c r="U23" s="225">
        <f>ROUND(E23*T23,2)</f>
        <v>0.47</v>
      </c>
      <c r="V23" s="215"/>
      <c r="W23" s="215"/>
      <c r="X23" s="215"/>
      <c r="Y23" s="215"/>
      <c r="Z23" s="215"/>
      <c r="AA23" s="215"/>
      <c r="AB23" s="215"/>
      <c r="AC23" s="215"/>
      <c r="AD23" s="215"/>
      <c r="AE23" s="215" t="s">
        <v>101</v>
      </c>
      <c r="AF23" s="215"/>
      <c r="AG23" s="215"/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x14ac:dyDescent="0.2">
      <c r="A24" s="217" t="s">
        <v>96</v>
      </c>
      <c r="B24" s="223" t="s">
        <v>67</v>
      </c>
      <c r="C24" s="266" t="s">
        <v>68</v>
      </c>
      <c r="D24" s="227"/>
      <c r="E24" s="231"/>
      <c r="F24" s="234"/>
      <c r="G24" s="234">
        <f>SUMIF(AE25:AE26,"&lt;&gt;NOR",G25:G26)</f>
        <v>0</v>
      </c>
      <c r="H24" s="234"/>
      <c r="I24" s="234">
        <f>SUM(I25:I26)</f>
        <v>0</v>
      </c>
      <c r="J24" s="234"/>
      <c r="K24" s="234">
        <f>SUM(K25:K26)</f>
        <v>0</v>
      </c>
      <c r="L24" s="234"/>
      <c r="M24" s="234">
        <f>SUM(M25:M26)</f>
        <v>0</v>
      </c>
      <c r="N24" s="228"/>
      <c r="O24" s="228">
        <f>SUM(O25:O26)</f>
        <v>8.3300000000000006E-3</v>
      </c>
      <c r="P24" s="228"/>
      <c r="Q24" s="228">
        <f>SUM(Q25:Q26)</f>
        <v>0</v>
      </c>
      <c r="R24" s="228"/>
      <c r="S24" s="228"/>
      <c r="T24" s="229"/>
      <c r="U24" s="228">
        <f>SUM(U25:U26)</f>
        <v>4.87</v>
      </c>
      <c r="AE24" t="s">
        <v>97</v>
      </c>
    </row>
    <row r="25" spans="1:60" outlineLevel="1" x14ac:dyDescent="0.2">
      <c r="A25" s="216">
        <v>14</v>
      </c>
      <c r="B25" s="222" t="s">
        <v>128</v>
      </c>
      <c r="C25" s="265" t="s">
        <v>129</v>
      </c>
      <c r="D25" s="224" t="s">
        <v>100</v>
      </c>
      <c r="E25" s="230">
        <v>14</v>
      </c>
      <c r="F25" s="232"/>
      <c r="G25" s="233">
        <f>ROUND(E25*F25,2)</f>
        <v>0</v>
      </c>
      <c r="H25" s="232"/>
      <c r="I25" s="233">
        <f>ROUND(E25*H25,2)</f>
        <v>0</v>
      </c>
      <c r="J25" s="232"/>
      <c r="K25" s="233">
        <f>ROUND(E25*J25,2)</f>
        <v>0</v>
      </c>
      <c r="L25" s="233">
        <v>21</v>
      </c>
      <c r="M25" s="233">
        <f>G25*(1+L25/100)</f>
        <v>0</v>
      </c>
      <c r="N25" s="225">
        <v>6.9999999999999994E-5</v>
      </c>
      <c r="O25" s="225">
        <f>ROUND(E25*N25,5)</f>
        <v>9.7999999999999997E-4</v>
      </c>
      <c r="P25" s="225">
        <v>0</v>
      </c>
      <c r="Q25" s="225">
        <f>ROUND(E25*P25,5)</f>
        <v>0</v>
      </c>
      <c r="R25" s="225"/>
      <c r="S25" s="225"/>
      <c r="T25" s="226">
        <v>8.6999999999999994E-2</v>
      </c>
      <c r="U25" s="225">
        <f>ROUND(E25*T25,2)</f>
        <v>1.22</v>
      </c>
      <c r="V25" s="215"/>
      <c r="W25" s="215"/>
      <c r="X25" s="215"/>
      <c r="Y25" s="215"/>
      <c r="Z25" s="215"/>
      <c r="AA25" s="215"/>
      <c r="AB25" s="215"/>
      <c r="AC25" s="215"/>
      <c r="AD25" s="215"/>
      <c r="AE25" s="215" t="s">
        <v>101</v>
      </c>
      <c r="AF25" s="215"/>
      <c r="AG25" s="215"/>
      <c r="AH25" s="215"/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1" x14ac:dyDescent="0.2">
      <c r="A26" s="243">
        <v>15</v>
      </c>
      <c r="B26" s="244" t="s">
        <v>130</v>
      </c>
      <c r="C26" s="267" t="s">
        <v>131</v>
      </c>
      <c r="D26" s="245" t="s">
        <v>119</v>
      </c>
      <c r="E26" s="246">
        <v>15</v>
      </c>
      <c r="F26" s="247"/>
      <c r="G26" s="248">
        <f>ROUND(E26*F26,2)</f>
        <v>0</v>
      </c>
      <c r="H26" s="247"/>
      <c r="I26" s="248">
        <f>ROUND(E26*H26,2)</f>
        <v>0</v>
      </c>
      <c r="J26" s="247"/>
      <c r="K26" s="248">
        <f>ROUND(E26*J26,2)</f>
        <v>0</v>
      </c>
      <c r="L26" s="248">
        <v>21</v>
      </c>
      <c r="M26" s="248">
        <f>G26*(1+L26/100)</f>
        <v>0</v>
      </c>
      <c r="N26" s="249">
        <v>4.8999999999999998E-4</v>
      </c>
      <c r="O26" s="249">
        <f>ROUND(E26*N26,5)</f>
        <v>7.3499999999999998E-3</v>
      </c>
      <c r="P26" s="249">
        <v>0</v>
      </c>
      <c r="Q26" s="249">
        <f>ROUND(E26*P26,5)</f>
        <v>0</v>
      </c>
      <c r="R26" s="249"/>
      <c r="S26" s="249"/>
      <c r="T26" s="250">
        <v>0.24299999999999999</v>
      </c>
      <c r="U26" s="249">
        <f>ROUND(E26*T26,2)</f>
        <v>3.65</v>
      </c>
      <c r="V26" s="215"/>
      <c r="W26" s="215"/>
      <c r="X26" s="215"/>
      <c r="Y26" s="215"/>
      <c r="Z26" s="215"/>
      <c r="AA26" s="215"/>
      <c r="AB26" s="215"/>
      <c r="AC26" s="215"/>
      <c r="AD26" s="215"/>
      <c r="AE26" s="215" t="s">
        <v>101</v>
      </c>
      <c r="AF26" s="215"/>
      <c r="AG26" s="215"/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x14ac:dyDescent="0.2">
      <c r="A27" s="6"/>
      <c r="B27" s="7" t="s">
        <v>132</v>
      </c>
      <c r="C27" s="268" t="s">
        <v>132</v>
      </c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AC27">
        <v>15</v>
      </c>
      <c r="AD27">
        <v>21</v>
      </c>
    </row>
    <row r="28" spans="1:60" x14ac:dyDescent="0.2">
      <c r="A28" s="251"/>
      <c r="B28" s="252">
        <v>26</v>
      </c>
      <c r="C28" s="269" t="s">
        <v>132</v>
      </c>
      <c r="D28" s="253"/>
      <c r="E28" s="253"/>
      <c r="F28" s="253"/>
      <c r="G28" s="264">
        <f>G8+G14+G18+G24</f>
        <v>0</v>
      </c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AC28">
        <f>SUMIF(L7:L26,AC27,G7:G26)</f>
        <v>0</v>
      </c>
      <c r="AD28">
        <f>SUMIF(L7:L26,AD27,G7:G26)</f>
        <v>0</v>
      </c>
      <c r="AE28" t="s">
        <v>133</v>
      </c>
    </row>
    <row r="29" spans="1:60" x14ac:dyDescent="0.2">
      <c r="A29" s="6"/>
      <c r="B29" s="7" t="s">
        <v>132</v>
      </c>
      <c r="C29" s="268" t="s">
        <v>132</v>
      </c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</row>
    <row r="30" spans="1:60" x14ac:dyDescent="0.2">
      <c r="A30" s="6"/>
      <c r="B30" s="7" t="s">
        <v>132</v>
      </c>
      <c r="C30" s="268" t="s">
        <v>132</v>
      </c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</row>
    <row r="31" spans="1:60" x14ac:dyDescent="0.2">
      <c r="A31" s="254">
        <v>33</v>
      </c>
      <c r="B31" s="254"/>
      <c r="C31" s="270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</row>
    <row r="32" spans="1:60" x14ac:dyDescent="0.2">
      <c r="A32" s="255"/>
      <c r="B32" s="256"/>
      <c r="C32" s="271"/>
      <c r="D32" s="256"/>
      <c r="E32" s="256"/>
      <c r="F32" s="256"/>
      <c r="G32" s="257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AE32" t="s">
        <v>134</v>
      </c>
    </row>
    <row r="33" spans="1:31" x14ac:dyDescent="0.2">
      <c r="A33" s="258"/>
      <c r="B33" s="259"/>
      <c r="C33" s="272"/>
      <c r="D33" s="259"/>
      <c r="E33" s="259"/>
      <c r="F33" s="259"/>
      <c r="G33" s="260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</row>
    <row r="34" spans="1:31" x14ac:dyDescent="0.2">
      <c r="A34" s="258"/>
      <c r="B34" s="259"/>
      <c r="C34" s="272"/>
      <c r="D34" s="259"/>
      <c r="E34" s="259"/>
      <c r="F34" s="259"/>
      <c r="G34" s="260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</row>
    <row r="35" spans="1:31" x14ac:dyDescent="0.2">
      <c r="A35" s="258"/>
      <c r="B35" s="259"/>
      <c r="C35" s="272"/>
      <c r="D35" s="259"/>
      <c r="E35" s="259"/>
      <c r="F35" s="259"/>
      <c r="G35" s="260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</row>
    <row r="36" spans="1:31" x14ac:dyDescent="0.2">
      <c r="A36" s="261"/>
      <c r="B36" s="262"/>
      <c r="C36" s="273"/>
      <c r="D36" s="262"/>
      <c r="E36" s="262"/>
      <c r="F36" s="262"/>
      <c r="G36" s="263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</row>
    <row r="37" spans="1:31" x14ac:dyDescent="0.2">
      <c r="A37" s="6"/>
      <c r="B37" s="7" t="s">
        <v>132</v>
      </c>
      <c r="C37" s="268" t="s">
        <v>132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31" x14ac:dyDescent="0.2">
      <c r="C38" s="274"/>
      <c r="AE38" t="s">
        <v>135</v>
      </c>
    </row>
  </sheetData>
  <mergeCells count="6">
    <mergeCell ref="A1:G1"/>
    <mergeCell ref="C2:G2"/>
    <mergeCell ref="C3:G3"/>
    <mergeCell ref="C4:G4"/>
    <mergeCell ref="A31:C31"/>
    <mergeCell ref="A32:G36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pbares</dc:creator>
  <cp:lastModifiedBy>pbares</cp:lastModifiedBy>
  <cp:lastPrinted>2014-02-28T09:52:57Z</cp:lastPrinted>
  <dcterms:created xsi:type="dcterms:W3CDTF">2009-04-08T07:15:50Z</dcterms:created>
  <dcterms:modified xsi:type="dcterms:W3CDTF">2017-05-29T05:16:40Z</dcterms:modified>
</cp:coreProperties>
</file>